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workbookProtection workbookPassword="DAA3" lockStructure="1"/>
  <bookViews>
    <workbookView xWindow="0" yWindow="0" windowWidth="19200" windowHeight="11592"/>
  </bookViews>
  <sheets>
    <sheet name="Бюджет для граждан" sheetId="1" r:id="rId1"/>
  </sheets>
  <definedNames>
    <definedName name="_xlnm.Print_Area" localSheetId="0">'Бюджет для граждан'!$A$1:$G$32</definedName>
  </definedNames>
  <calcPr calcId="144525"/>
</workbook>
</file>

<file path=xl/calcChain.xml><?xml version="1.0" encoding="utf-8"?>
<calcChain xmlns="http://schemas.openxmlformats.org/spreadsheetml/2006/main">
  <c r="H1" i="1" l="1"/>
  <c r="C19" i="1"/>
  <c r="C18" i="1" s="1"/>
  <c r="B23" i="1" s="1"/>
  <c r="C12" i="1"/>
  <c r="C6" i="1"/>
  <c r="A29" i="1"/>
  <c r="A33" i="1"/>
  <c r="H9" i="1"/>
  <c r="H27" i="1"/>
  <c r="H28" i="1"/>
  <c r="H20" i="1"/>
  <c r="H21" i="1"/>
  <c r="H22" i="1"/>
  <c r="H23" i="1"/>
  <c r="H24" i="1"/>
  <c r="H25" i="1"/>
  <c r="H26" i="1"/>
  <c r="H7" i="1"/>
  <c r="H13" i="1"/>
  <c r="H14" i="1"/>
  <c r="H15" i="1"/>
  <c r="H16" i="1"/>
  <c r="H11" i="1"/>
  <c r="H8" i="1"/>
  <c r="H10" i="1"/>
  <c r="B22" i="1"/>
  <c r="B15" i="1"/>
  <c r="B26" i="1" l="1"/>
  <c r="C5" i="1"/>
  <c r="B28" i="1"/>
  <c r="B27" i="1"/>
  <c r="B25" i="1"/>
  <c r="H29" i="1"/>
  <c r="B24" i="1"/>
  <c r="B20" i="1"/>
  <c r="B21" i="1"/>
  <c r="H19" i="1"/>
  <c r="I17" i="1"/>
  <c r="A17" i="1" s="1"/>
  <c r="B19" i="1"/>
  <c r="B10" i="1" l="1"/>
  <c r="B13" i="1"/>
  <c r="B11" i="1"/>
  <c r="B14" i="1"/>
  <c r="B9" i="1"/>
  <c r="B8" i="1"/>
  <c r="B6" i="1"/>
  <c r="B12" i="1"/>
  <c r="B7" i="1"/>
</calcChain>
</file>

<file path=xl/sharedStrings.xml><?xml version="1.0" encoding="utf-8"?>
<sst xmlns="http://schemas.openxmlformats.org/spreadsheetml/2006/main" count="35" uniqueCount="35">
  <si>
    <t>Собственные доходы</t>
  </si>
  <si>
    <t>Земельный налог</t>
  </si>
  <si>
    <t>Акцизы на бензин и ГСМ</t>
  </si>
  <si>
    <t>Иные доходы</t>
  </si>
  <si>
    <t>Целевые поступления</t>
  </si>
  <si>
    <t>Дорожное хозяйство</t>
  </si>
  <si>
    <t>ЖКХ</t>
  </si>
  <si>
    <t>Культура</t>
  </si>
  <si>
    <t>Иные расходы</t>
  </si>
  <si>
    <t>Ключевые мероприятия</t>
  </si>
  <si>
    <r>
      <rPr>
        <b/>
        <sz val="12"/>
        <color indexed="8"/>
        <rFont val="Calibri"/>
        <family val="2"/>
        <charset val="204"/>
      </rPr>
      <t>Расходы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9"/>
        <color indexed="8"/>
        <rFont val="Calibri"/>
        <family val="2"/>
        <charset val="204"/>
      </rPr>
      <t>(тыс. руб.)</t>
    </r>
  </si>
  <si>
    <r>
      <t xml:space="preserve">Финансовая </t>
    </r>
    <r>
      <rPr>
        <sz val="11"/>
        <rFont val="Calibri"/>
        <family val="2"/>
        <charset val="204"/>
      </rPr>
      <t>помощь</t>
    </r>
  </si>
  <si>
    <t xml:space="preserve">содержание </t>
  </si>
  <si>
    <t>Первичный воинский учет</t>
  </si>
  <si>
    <t>Дотации из областного бюджета</t>
  </si>
  <si>
    <t>Налог на доходы физ. лиц</t>
  </si>
  <si>
    <r>
      <t xml:space="preserve">Доходы </t>
    </r>
    <r>
      <rPr>
        <b/>
        <sz val="9"/>
        <color indexed="8"/>
        <rFont val="Calibri"/>
        <family val="2"/>
        <charset val="204"/>
      </rPr>
      <t>(тыс. руб.)</t>
    </r>
  </si>
  <si>
    <t>Иные поступления</t>
  </si>
  <si>
    <r>
      <rPr>
        <b/>
        <sz val="10"/>
        <color indexed="8"/>
        <rFont val="Calibri"/>
        <family val="2"/>
        <charset val="204"/>
      </rPr>
      <t>Справочно: Остатки прошлого года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sz val="8"/>
        <color indexed="8"/>
        <rFont val="Calibri"/>
        <family val="2"/>
        <charset val="204"/>
      </rPr>
      <t>(тыс. руб.)</t>
    </r>
  </si>
  <si>
    <t>Налог на имущество физ. лиц</t>
  </si>
  <si>
    <t>Участие в Программе поддержки местных инициатив</t>
  </si>
  <si>
    <r>
      <rPr>
        <sz val="11"/>
        <rFont val="Calibri"/>
        <family val="2"/>
        <charset val="204"/>
      </rPr>
      <t>Содержание администра</t>
    </r>
    <r>
      <rPr>
        <sz val="11"/>
        <color theme="1"/>
        <rFont val="Calibri"/>
        <family val="2"/>
        <scheme val="minor"/>
      </rPr>
      <t>ции</t>
    </r>
  </si>
  <si>
    <t>реконструкция и строительство</t>
  </si>
  <si>
    <t>капитальный ремонт</t>
  </si>
  <si>
    <t>(краткая информация)</t>
  </si>
  <si>
    <t>расходы на заработную плату и обеспечение функционирования администрации</t>
  </si>
  <si>
    <t>содержание учреждений культуры</t>
  </si>
  <si>
    <t>уличное освещение, благоустройство</t>
  </si>
  <si>
    <t>содержание и капитальный ремонт дорог</t>
  </si>
  <si>
    <t>Лихославльский муниципальный округ</t>
  </si>
  <si>
    <t>Образование</t>
  </si>
  <si>
    <t>содержание учреждений образования</t>
  </si>
  <si>
    <t>Бюджет на 2023 год</t>
  </si>
  <si>
    <t>содержание ХЭС, ЕДДС, ЗАГС, оценка недвижимости мун. собственности, ремонт ГТС, охрана семьи и детства, СМИ, транспорт</t>
  </si>
  <si>
    <t>В 2023 году Лихославльский муниципальный округ учавствует в 13 проектах по Программе поддержки местных инициатив: 1 . Обустройство контейнерных площадок в населенных пунктах Микшинской, Станской и Калашниковской территорий 2. Обустройство зоны отдыха в с. Микшино 3. Обустройство территории фестивальной площадки "Мяммино" 4. Капитальный ремонт  Кавского Дома культуры 5. Капитальный ремонт участка канализации ул. Комсомольская 6. Освещение парка Победы 7. Ремонт уличного освещения в п. Приозерный 8. Ремонт дорожки к МОУ "Вескинская СОШ" 9. Ремонт воинского мемориала в с. Толмачи 10. Приобретение спортивно - игровой площадки в п. Крючково 11. Кап. ремонт насосной станции в д. Барановка .Сумма местного бюджета составит 5 620,9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</si>
</sst>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3" fontId="8" fillId="2" borderId="1" xfId="0" applyNumberFormat="1" applyFont="1" applyFill="1" applyBorder="1" applyAlignment="1" applyProtection="1">
      <alignment horizontal="right" wrapText="1"/>
      <protection hidden="1"/>
    </xf>
    <xf numFmtId="0" fontId="0" fillId="3" borderId="0" xfId="0" applyFont="1" applyFill="1" applyBorder="1" applyAlignment="1" applyProtection="1">
      <alignment horizontal="right" vertical="center" wrapText="1"/>
      <protection hidden="1"/>
    </xf>
    <xf numFmtId="9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right" vertical="center" wrapText="1"/>
      <protection hidden="1"/>
    </xf>
    <xf numFmtId="3" fontId="1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2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9" fontId="0" fillId="0" borderId="0" xfId="0" applyNumberForma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right" vertical="center" wrapText="1"/>
      <protection hidden="1"/>
    </xf>
    <xf numFmtId="9" fontId="0" fillId="0" borderId="2" xfId="0" applyNumberFormat="1" applyFill="1" applyBorder="1" applyAlignment="1" applyProtection="1">
      <alignment horizontal="right" vertical="center" wrapText="1"/>
      <protection hidden="1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" xfId="0" applyFont="1" applyFill="1" applyBorder="1" applyAlignment="1" applyProtection="1">
      <alignment horizontal="right" vertical="center" wrapText="1"/>
      <protection hidden="1"/>
    </xf>
    <xf numFmtId="9" fontId="0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0" xfId="0" applyFont="1" applyFill="1" applyBorder="1" applyAlignment="1" applyProtection="1">
      <alignment horizontal="right" vertical="center" wrapText="1"/>
      <protection hidden="1"/>
    </xf>
    <xf numFmtId="9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1" xfId="0" applyFont="1" applyFill="1" applyBorder="1" applyAlignment="1" applyProtection="1">
      <alignment horizontal="right" vertical="center" wrapText="1"/>
      <protection hidden="1"/>
    </xf>
    <xf numFmtId="9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right" wrapText="1"/>
      <protection hidden="1"/>
    </xf>
    <xf numFmtId="0" fontId="8" fillId="2" borderId="1" xfId="0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 wrapText="1"/>
      <protection locked="0"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locked="0"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  <xf numFmtId="0" fontId="17" fillId="5" borderId="0" xfId="0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16"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ont>
        <color theme="1" tint="0.499984740745262"/>
      </font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9025766122889"/>
          <c:y val="0.25371084864391946"/>
          <c:w val="0.41237423464583284"/>
          <c:h val="0.563196412948381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ltVert">
                <a:fgClr>
                  <a:srgbClr val="25406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pattFill prst="pct10">
                <a:fgClr>
                  <a:srgbClr val="FFFFFF"/>
                </a:fgClr>
                <a:bgClr>
                  <a:srgbClr val="C0504D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335611726013782E-2"/>
                  <c:y val="-0.18199278215223105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239861579637175E-2"/>
                  <c:y val="0.1969398512685914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('Бюджет для граждан'!$A$6,'Бюджет для граждан'!$A$12)</c:f>
              <c:strCache>
                <c:ptCount val="2"/>
                <c:pt idx="0">
                  <c:v>Собственные доходы</c:v>
                </c:pt>
                <c:pt idx="1">
                  <c:v>Финансовая помощь</c:v>
                </c:pt>
              </c:strCache>
            </c:strRef>
          </c:cat>
          <c:val>
            <c:numRef>
              <c:f>('Бюджет для граждан'!$C$6,'Бюджет для граждан'!$C$12)</c:f>
              <c:numCache>
                <c:formatCode>#,##0</c:formatCode>
                <c:ptCount val="2"/>
                <c:pt idx="0">
                  <c:v>384434</c:v>
                </c:pt>
                <c:pt idx="1">
                  <c:v>613930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74083</xdr:rowOff>
    </xdr:from>
    <xdr:to>
      <xdr:col>6</xdr:col>
      <xdr:colOff>476250</xdr:colOff>
      <xdr:row>15</xdr:row>
      <xdr:rowOff>158750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120" zoomScaleNormal="130" zoomScaleSheetLayoutView="120" workbookViewId="0">
      <selection activeCell="K29" sqref="K29"/>
    </sheetView>
  </sheetViews>
  <sheetFormatPr defaultColWidth="8.88671875" defaultRowHeight="14.4" x14ac:dyDescent="0.3"/>
  <cols>
    <col min="1" max="1" width="32.33203125" style="1" customWidth="1"/>
    <col min="2" max="2" width="7.109375" style="1" bestFit="1" customWidth="1"/>
    <col min="3" max="3" width="9.6640625" style="1" customWidth="1"/>
    <col min="4" max="4" width="2.6640625" style="1" hidden="1" customWidth="1"/>
    <col min="5" max="5" width="33.44140625" style="1" customWidth="1"/>
    <col min="6" max="6" width="7.109375" style="1" bestFit="1" customWidth="1"/>
    <col min="7" max="7" width="7.33203125" style="1" customWidth="1"/>
    <col min="8" max="13" width="8.88671875" style="1"/>
    <col min="14" max="14" width="11" style="1" customWidth="1"/>
    <col min="15" max="16384" width="8.88671875" style="1"/>
  </cols>
  <sheetData>
    <row r="1" spans="1:14" ht="21" x14ac:dyDescent="0.4">
      <c r="A1" s="49" t="s">
        <v>29</v>
      </c>
      <c r="B1" s="49"/>
      <c r="C1" s="49"/>
      <c r="D1" s="49"/>
      <c r="E1" s="49"/>
      <c r="F1" s="49"/>
      <c r="G1" s="49"/>
      <c r="H1" s="24" t="str">
        <f>IF(A1="Введите название поселения","Введите название поселения","")</f>
        <v/>
      </c>
    </row>
    <row r="2" spans="1:14" ht="21" customHeight="1" x14ac:dyDescent="0.4">
      <c r="A2" s="44" t="s">
        <v>32</v>
      </c>
      <c r="B2" s="45"/>
      <c r="C2" s="45"/>
      <c r="D2" s="45"/>
      <c r="E2" s="45"/>
      <c r="F2" s="45"/>
      <c r="G2" s="45"/>
      <c r="I2" s="25"/>
    </row>
    <row r="3" spans="1:14" x14ac:dyDescent="0.3">
      <c r="A3" s="45" t="s">
        <v>24</v>
      </c>
      <c r="B3" s="45"/>
      <c r="C3" s="45"/>
      <c r="D3" s="45"/>
      <c r="E3" s="45"/>
      <c r="F3" s="45"/>
      <c r="G3" s="45"/>
      <c r="H3" s="25"/>
      <c r="I3" s="25"/>
    </row>
    <row r="4" spans="1:14" ht="7.5" customHeight="1" x14ac:dyDescent="0.3">
      <c r="A4" s="2"/>
      <c r="B4" s="2"/>
      <c r="C4" s="2"/>
      <c r="D4" s="2"/>
      <c r="E4" s="2"/>
      <c r="H4" s="26"/>
      <c r="I4" s="26"/>
      <c r="J4" s="3"/>
      <c r="K4" s="3"/>
      <c r="L4" s="3"/>
      <c r="M4" s="3"/>
      <c r="N4" s="3"/>
    </row>
    <row r="5" spans="1:14" ht="15.6" x14ac:dyDescent="0.3">
      <c r="A5" s="47" t="s">
        <v>16</v>
      </c>
      <c r="B5" s="47"/>
      <c r="C5" s="4">
        <f>C6+C12</f>
        <v>998364</v>
      </c>
      <c r="D5" s="2"/>
      <c r="E5" s="2"/>
      <c r="H5" s="26"/>
      <c r="I5" s="26"/>
      <c r="J5" s="3"/>
      <c r="K5" s="3"/>
      <c r="L5" s="3"/>
      <c r="M5" s="3"/>
      <c r="N5" s="3"/>
    </row>
    <row r="6" spans="1:14" x14ac:dyDescent="0.3">
      <c r="A6" s="5" t="s">
        <v>0</v>
      </c>
      <c r="B6" s="6">
        <f t="shared" ref="B6:B15" si="0">IF(C6&lt;&gt;0,C6/($C$5),"")</f>
        <v>0.38506396464616111</v>
      </c>
      <c r="C6" s="7">
        <f>C7+C8+C10+C11+C9</f>
        <v>384434</v>
      </c>
      <c r="D6" s="8"/>
      <c r="E6" s="8"/>
      <c r="H6" s="25"/>
      <c r="I6" s="26"/>
      <c r="J6" s="3"/>
      <c r="K6" s="3"/>
      <c r="L6" s="3"/>
      <c r="M6" s="3"/>
      <c r="N6" s="3"/>
    </row>
    <row r="7" spans="1:14" x14ac:dyDescent="0.3">
      <c r="A7" s="9" t="s">
        <v>15</v>
      </c>
      <c r="B7" s="10">
        <f t="shared" si="0"/>
        <v>0.26937269372693728</v>
      </c>
      <c r="C7" s="21">
        <v>268932</v>
      </c>
      <c r="D7" s="8"/>
      <c r="E7" s="8"/>
      <c r="H7" s="24" t="str">
        <f>IF(ISBLANK(C7),CONCATENATE("Заполните поле      ",A7)," ")</f>
        <v xml:space="preserve"> </v>
      </c>
      <c r="I7" s="26"/>
      <c r="J7" s="3"/>
      <c r="K7" s="3"/>
      <c r="L7" s="3"/>
      <c r="M7" s="3"/>
      <c r="N7" s="3"/>
    </row>
    <row r="8" spans="1:14" x14ac:dyDescent="0.3">
      <c r="A8" s="9" t="s">
        <v>2</v>
      </c>
      <c r="B8" s="10">
        <f t="shared" si="0"/>
        <v>2.4518111630627708E-2</v>
      </c>
      <c r="C8" s="21">
        <v>24478</v>
      </c>
      <c r="D8" s="8"/>
      <c r="E8" s="8"/>
      <c r="H8" s="24" t="str">
        <f>IF(ISBLANK(C8),CONCATENATE("Заполните поле      ",A8),"")</f>
        <v/>
      </c>
      <c r="I8" s="26"/>
      <c r="J8" s="3"/>
      <c r="K8" s="3"/>
      <c r="L8" s="3"/>
      <c r="M8" s="3"/>
      <c r="N8" s="3"/>
    </row>
    <row r="9" spans="1:14" x14ac:dyDescent="0.3">
      <c r="A9" s="9" t="s">
        <v>19</v>
      </c>
      <c r="B9" s="10">
        <f t="shared" si="0"/>
        <v>5.1073556338169243E-3</v>
      </c>
      <c r="C9" s="21">
        <v>5099</v>
      </c>
      <c r="D9" s="8"/>
      <c r="E9" s="8"/>
      <c r="H9" s="24" t="str">
        <f>IF(ISBLANK(C9),CONCATENATE("Заполните поле      ",A9),"")</f>
        <v/>
      </c>
      <c r="I9" s="26"/>
      <c r="J9" s="3"/>
      <c r="K9" s="3"/>
      <c r="L9" s="3"/>
      <c r="M9" s="3"/>
      <c r="N9" s="3"/>
    </row>
    <row r="10" spans="1:14" x14ac:dyDescent="0.3">
      <c r="A10" s="9" t="s">
        <v>1</v>
      </c>
      <c r="B10" s="10">
        <f t="shared" si="0"/>
        <v>2.6135758100252014E-2</v>
      </c>
      <c r="C10" s="21">
        <v>26093</v>
      </c>
      <c r="D10" s="8"/>
      <c r="E10" s="8"/>
      <c r="H10" s="24" t="str">
        <f>IF(ISBLANK(C10),CONCATENATE("Заполните поле      ",A10),"")</f>
        <v/>
      </c>
      <c r="I10" s="26"/>
      <c r="J10" s="3"/>
      <c r="K10" s="3"/>
      <c r="L10" s="3"/>
      <c r="M10" s="3"/>
      <c r="N10" s="3"/>
    </row>
    <row r="11" spans="1:14" x14ac:dyDescent="0.3">
      <c r="A11" s="11" t="s">
        <v>3</v>
      </c>
      <c r="B11" s="10">
        <f t="shared" si="0"/>
        <v>5.9930045554527203E-2</v>
      </c>
      <c r="C11" s="22">
        <v>59832</v>
      </c>
      <c r="D11" s="8"/>
      <c r="E11" s="8"/>
      <c r="H11" s="24" t="str">
        <f>IF(ISBLANK(C11),CONCATENATE("Заполните поле      ",A11),"")</f>
        <v/>
      </c>
      <c r="I11" s="26"/>
      <c r="J11" s="3"/>
      <c r="K11" s="3"/>
      <c r="L11" s="3"/>
      <c r="M11" s="3"/>
      <c r="N11" s="3"/>
    </row>
    <row r="12" spans="1:14" x14ac:dyDescent="0.3">
      <c r="A12" s="5" t="s">
        <v>11</v>
      </c>
      <c r="B12" s="35">
        <f t="shared" si="0"/>
        <v>0.61493603535383889</v>
      </c>
      <c r="C12" s="12">
        <f>C13+C14+C15</f>
        <v>613930</v>
      </c>
      <c r="D12" s="8"/>
      <c r="E12" s="8"/>
      <c r="H12" s="24"/>
      <c r="I12" s="26"/>
      <c r="J12" s="3"/>
      <c r="K12" s="3"/>
      <c r="L12" s="3"/>
      <c r="M12" s="3"/>
      <c r="N12" s="3"/>
    </row>
    <row r="13" spans="1:14" x14ac:dyDescent="0.3">
      <c r="A13" s="9" t="s">
        <v>14</v>
      </c>
      <c r="B13" s="10">
        <f t="shared" si="0"/>
        <v>5.3710870984931346E-2</v>
      </c>
      <c r="C13" s="21">
        <v>53623</v>
      </c>
      <c r="D13" s="8"/>
      <c r="E13" s="8"/>
      <c r="H13" s="24" t="str">
        <f>IF(ISBLANK(C13),CONCATENATE("Заполните поле      ",A13),"")</f>
        <v/>
      </c>
      <c r="I13" s="26"/>
      <c r="J13" s="3"/>
      <c r="K13" s="3"/>
      <c r="L13" s="3"/>
      <c r="M13" s="3"/>
      <c r="N13" s="3"/>
    </row>
    <row r="14" spans="1:14" x14ac:dyDescent="0.3">
      <c r="A14" s="9" t="s">
        <v>4</v>
      </c>
      <c r="B14" s="10">
        <f t="shared" si="0"/>
        <v>0.56122516436890757</v>
      </c>
      <c r="C14" s="21">
        <v>560307</v>
      </c>
      <c r="D14" s="8"/>
      <c r="E14" s="8"/>
      <c r="H14" s="24" t="str">
        <f>IF(ISBLANK(C14),CONCATENATE("Заполните поле      ",A14),"")</f>
        <v/>
      </c>
      <c r="I14" s="26"/>
      <c r="J14" s="3"/>
      <c r="K14" s="3"/>
      <c r="L14" s="3"/>
      <c r="M14" s="3"/>
      <c r="N14" s="3"/>
    </row>
    <row r="15" spans="1:14" x14ac:dyDescent="0.3">
      <c r="A15" s="13" t="s">
        <v>17</v>
      </c>
      <c r="B15" s="10" t="str">
        <f t="shared" si="0"/>
        <v/>
      </c>
      <c r="C15" s="21">
        <v>0</v>
      </c>
      <c r="D15" s="8"/>
      <c r="E15" s="8"/>
      <c r="H15" s="24" t="str">
        <f>IF(ISBLANK(C15),CONCATENATE("Заполните поле      ",A15),"")</f>
        <v/>
      </c>
      <c r="I15" s="26"/>
      <c r="J15" s="3"/>
      <c r="K15" s="3"/>
      <c r="L15" s="3"/>
      <c r="M15" s="3"/>
      <c r="N15" s="3"/>
    </row>
    <row r="16" spans="1:14" ht="14.4" customHeight="1" x14ac:dyDescent="0.3">
      <c r="A16" s="51" t="s">
        <v>18</v>
      </c>
      <c r="B16" s="52"/>
      <c r="C16" s="37">
        <v>16926</v>
      </c>
      <c r="D16" s="8"/>
      <c r="E16" s="8"/>
      <c r="H16" s="24" t="str">
        <f>IF(ISBLANK(C16),CONCATENATE("Заполните поле      ",A16),"")</f>
        <v/>
      </c>
      <c r="I16" s="26"/>
      <c r="J16" s="3"/>
      <c r="K16" s="3"/>
      <c r="L16" s="3"/>
      <c r="M16" s="3"/>
      <c r="N16" s="3"/>
    </row>
    <row r="17" spans="1:14" ht="24.9" customHeight="1" x14ac:dyDescent="0.3">
      <c r="A17" s="53" t="str">
        <f>IF(I17&lt;&gt;0,"Заполните все поля в разделе ДОХОДЫ (проставьте нули для тех полей, которые для вас неактуальны). Поля, которые вызывают данную ошибку, указаны справа","")</f>
        <v/>
      </c>
      <c r="B17" s="53"/>
      <c r="C17" s="53"/>
      <c r="D17" s="53"/>
      <c r="E17" s="53"/>
      <c r="F17" s="53"/>
      <c r="G17" s="53"/>
      <c r="H17" s="24"/>
      <c r="I17" s="27">
        <f>COUNTIF(H7:H16,"Заполните*")</f>
        <v>0</v>
      </c>
      <c r="J17" s="3"/>
      <c r="K17" s="3"/>
      <c r="L17" s="3"/>
      <c r="M17" s="3"/>
      <c r="N17" s="3"/>
    </row>
    <row r="18" spans="1:14" x14ac:dyDescent="0.3">
      <c r="A18" s="48" t="s">
        <v>10</v>
      </c>
      <c r="B18" s="48"/>
      <c r="C18" s="16">
        <f>C19+C23+C24+C28+C25+C26+C27</f>
        <v>980702</v>
      </c>
      <c r="D18" s="8"/>
      <c r="E18" s="54" t="s">
        <v>9</v>
      </c>
      <c r="F18" s="54"/>
      <c r="G18" s="54"/>
      <c r="H18" s="14"/>
      <c r="I18" s="26"/>
      <c r="J18" s="3"/>
      <c r="K18" s="3"/>
      <c r="L18" s="3"/>
      <c r="M18" s="3"/>
      <c r="N18" s="3"/>
    </row>
    <row r="19" spans="1:14" x14ac:dyDescent="0.3">
      <c r="A19" s="29" t="s">
        <v>5</v>
      </c>
      <c r="B19" s="23">
        <f>IF(C19&lt;&gt;0,C19/$C$18,"")</f>
        <v>0.10181482244351495</v>
      </c>
      <c r="C19" s="30">
        <f>SUM(C20:C22)</f>
        <v>99850</v>
      </c>
      <c r="D19" s="8"/>
      <c r="E19" s="56" t="s">
        <v>28</v>
      </c>
      <c r="F19" s="56"/>
      <c r="G19" s="56"/>
      <c r="H19" s="24" t="str">
        <f t="shared" ref="H19:H28" si="1">IF(ISBLANK(C19),CONCATENATE("Заполните поле      ",A19),"")</f>
        <v/>
      </c>
      <c r="I19" s="26"/>
      <c r="J19" s="3"/>
      <c r="K19" s="3"/>
      <c r="L19" s="3"/>
      <c r="M19" s="3"/>
      <c r="N19" s="3"/>
    </row>
    <row r="20" spans="1:14" ht="12.75" customHeight="1" x14ac:dyDescent="0.3">
      <c r="A20" s="38" t="s">
        <v>12</v>
      </c>
      <c r="B20" s="39">
        <f t="shared" ref="B20:B28" si="2">IF(C20&lt;&gt;0,C20/$C$18,"")</f>
        <v>5.9066872505613328E-2</v>
      </c>
      <c r="C20" s="40">
        <v>57927</v>
      </c>
      <c r="D20" s="8"/>
      <c r="E20" s="56"/>
      <c r="F20" s="56"/>
      <c r="G20" s="56"/>
      <c r="H20" s="24" t="str">
        <f t="shared" si="1"/>
        <v/>
      </c>
      <c r="I20" s="26"/>
      <c r="J20" s="3"/>
      <c r="K20" s="3"/>
      <c r="L20" s="3"/>
      <c r="M20" s="3"/>
      <c r="N20" s="3"/>
    </row>
    <row r="21" spans="1:14" ht="15.75" customHeight="1" x14ac:dyDescent="0.3">
      <c r="A21" s="38" t="s">
        <v>23</v>
      </c>
      <c r="B21" s="39">
        <f t="shared" si="2"/>
        <v>4.2747949937901625E-2</v>
      </c>
      <c r="C21" s="40">
        <v>41923</v>
      </c>
      <c r="D21" s="8"/>
      <c r="E21" s="56"/>
      <c r="F21" s="56"/>
      <c r="G21" s="56"/>
      <c r="H21" s="24" t="str">
        <f t="shared" si="1"/>
        <v/>
      </c>
      <c r="I21" s="26"/>
      <c r="J21" s="3"/>
      <c r="K21" s="3"/>
      <c r="L21" s="3"/>
      <c r="M21" s="3"/>
      <c r="N21" s="3"/>
    </row>
    <row r="22" spans="1:14" ht="28.5" customHeight="1" x14ac:dyDescent="0.3">
      <c r="A22" s="41" t="s">
        <v>22</v>
      </c>
      <c r="B22" s="42" t="str">
        <f t="shared" si="2"/>
        <v/>
      </c>
      <c r="C22" s="43">
        <v>0</v>
      </c>
      <c r="D22" s="17"/>
      <c r="E22" s="57"/>
      <c r="F22" s="57"/>
      <c r="G22" s="57"/>
      <c r="H22" s="24" t="str">
        <f t="shared" si="1"/>
        <v/>
      </c>
      <c r="I22" s="26"/>
      <c r="J22" s="3"/>
      <c r="K22" s="3"/>
      <c r="L22" s="3"/>
      <c r="M22" s="3"/>
      <c r="N22" s="3"/>
    </row>
    <row r="23" spans="1:14" ht="22.5" customHeight="1" x14ac:dyDescent="0.3">
      <c r="A23" s="31" t="s">
        <v>6</v>
      </c>
      <c r="B23" s="32">
        <f t="shared" si="2"/>
        <v>0.12369608708863651</v>
      </c>
      <c r="C23" s="33">
        <v>121309</v>
      </c>
      <c r="E23" s="50" t="s">
        <v>27</v>
      </c>
      <c r="F23" s="50"/>
      <c r="G23" s="50"/>
      <c r="H23" s="24" t="str">
        <f t="shared" si="1"/>
        <v/>
      </c>
      <c r="I23" s="26"/>
      <c r="J23" s="3"/>
      <c r="K23" s="3"/>
      <c r="L23" s="3"/>
      <c r="M23" s="3"/>
      <c r="N23" s="3"/>
    </row>
    <row r="24" spans="1:14" ht="27" customHeight="1" x14ac:dyDescent="0.3">
      <c r="A24" s="31" t="s">
        <v>7</v>
      </c>
      <c r="B24" s="32">
        <f t="shared" si="2"/>
        <v>7.4890231691176326E-2</v>
      </c>
      <c r="C24" s="33">
        <v>73445</v>
      </c>
      <c r="D24" s="18"/>
      <c r="E24" s="50" t="s">
        <v>26</v>
      </c>
      <c r="F24" s="50"/>
      <c r="G24" s="50"/>
      <c r="H24" s="24" t="str">
        <f t="shared" si="1"/>
        <v/>
      </c>
      <c r="I24" s="26"/>
      <c r="J24" s="3"/>
      <c r="K24" s="3"/>
      <c r="L24" s="3"/>
      <c r="M24" s="3"/>
      <c r="N24" s="3"/>
    </row>
    <row r="25" spans="1:14" hidden="1" x14ac:dyDescent="0.3">
      <c r="A25" s="31" t="s">
        <v>13</v>
      </c>
      <c r="B25" s="32" t="str">
        <f t="shared" si="2"/>
        <v/>
      </c>
      <c r="C25" s="33"/>
      <c r="D25" s="18"/>
      <c r="E25" s="50"/>
      <c r="F25" s="50"/>
      <c r="G25" s="50"/>
      <c r="H25" s="24" t="str">
        <f t="shared" si="1"/>
        <v>Заполните поле      Первичный воинский учет</v>
      </c>
      <c r="I25" s="25"/>
    </row>
    <row r="26" spans="1:14" ht="22.5" customHeight="1" x14ac:dyDescent="0.3">
      <c r="A26" s="31" t="s">
        <v>30</v>
      </c>
      <c r="B26" s="32">
        <f t="shared" si="2"/>
        <v>0.54204539197432045</v>
      </c>
      <c r="C26" s="33">
        <v>531585</v>
      </c>
      <c r="D26" s="18"/>
      <c r="E26" s="50" t="s">
        <v>31</v>
      </c>
      <c r="F26" s="50"/>
      <c r="G26" s="50"/>
      <c r="H26" s="24" t="str">
        <f t="shared" si="1"/>
        <v/>
      </c>
      <c r="I26" s="25"/>
    </row>
    <row r="27" spans="1:14" ht="33.75" customHeight="1" x14ac:dyDescent="0.3">
      <c r="A27" s="34" t="s">
        <v>21</v>
      </c>
      <c r="B27" s="32">
        <f t="shared" si="2"/>
        <v>4.0392494356083705E-2</v>
      </c>
      <c r="C27" s="33">
        <v>39613</v>
      </c>
      <c r="D27" s="18"/>
      <c r="E27" s="50" t="s">
        <v>25</v>
      </c>
      <c r="F27" s="50"/>
      <c r="G27" s="50"/>
      <c r="H27" s="24" t="str">
        <f>IF(ISBLANK(C27),CONCATENATE("Заполните поле      ",A27),"")</f>
        <v/>
      </c>
      <c r="I27" s="25"/>
    </row>
    <row r="28" spans="1:14" ht="57.6" customHeight="1" x14ac:dyDescent="0.3">
      <c r="A28" s="31" t="s">
        <v>8</v>
      </c>
      <c r="B28" s="32">
        <f t="shared" si="2"/>
        <v>0.11716097244626808</v>
      </c>
      <c r="C28" s="33">
        <v>114900</v>
      </c>
      <c r="D28" s="18"/>
      <c r="E28" s="50" t="s">
        <v>33</v>
      </c>
      <c r="F28" s="50"/>
      <c r="G28" s="50"/>
      <c r="H28" s="24" t="str">
        <f t="shared" si="1"/>
        <v/>
      </c>
      <c r="I28" s="25"/>
    </row>
    <row r="29" spans="1:14" ht="15.6" x14ac:dyDescent="0.3">
      <c r="A29" s="19" t="str">
        <f>IF(LEN(E19)&gt;120,"Сократите описание ключевых мероприятий в дорожном хозяйстве до 120 символов",IF(LEN(E23)&gt;120,"Сократите описание ключевых мероприятий в сфере ЖКХ до 120 символов",IF(LEN(E24)&gt;120,"Сократите описание ключевых мероприятий расходов по культуре до 120 символов",IF(LEN(E25)&gt;50,"Сократите описание мероприятий по первичному воинскому учету до 50 символов",IF(LEN(E26)&gt;120,"Сократите длину описания мероприятий по переданным полномочиям (Межбюджетные трансферты) до 120 символов",IF(LEN(E27)&gt;120,"Сократите описание мероприятий по содержанию администрации МО до 120 символов",IF(LEN(E28)&gt;120,"сократите описание мероприятий по статье ИНЫЕ РАСХОДЫ до 120 символов","")))))))</f>
        <v/>
      </c>
      <c r="C29" s="15"/>
      <c r="D29" s="15"/>
      <c r="E29" s="15"/>
      <c r="F29" s="3"/>
      <c r="G29" s="3"/>
      <c r="H29" s="28">
        <f>COUNTIF(H20:H28,"Заполните*")</f>
        <v>1</v>
      </c>
      <c r="I29" s="25"/>
    </row>
    <row r="30" spans="1:14" ht="14.4" customHeight="1" x14ac:dyDescent="0.3">
      <c r="A30" s="46" t="s">
        <v>20</v>
      </c>
      <c r="B30" s="46"/>
      <c r="C30" s="46"/>
      <c r="D30" s="46"/>
      <c r="E30" s="46"/>
      <c r="F30" s="46"/>
      <c r="G30" s="46"/>
      <c r="H30" s="25"/>
      <c r="I30" s="25"/>
    </row>
    <row r="31" spans="1:14" ht="14.4" customHeight="1" x14ac:dyDescent="0.3">
      <c r="A31" s="36"/>
      <c r="B31" s="36"/>
      <c r="C31" s="36"/>
      <c r="D31" s="36"/>
      <c r="E31" s="36"/>
      <c r="F31" s="36"/>
      <c r="G31" s="36"/>
      <c r="H31" s="25"/>
      <c r="I31" s="25"/>
    </row>
    <row r="32" spans="1:14" ht="147.6" customHeight="1" x14ac:dyDescent="0.3">
      <c r="A32" s="58" t="s">
        <v>34</v>
      </c>
      <c r="B32" s="58"/>
      <c r="C32" s="58"/>
      <c r="D32" s="58"/>
      <c r="E32" s="58"/>
      <c r="F32" s="58"/>
      <c r="G32" s="58"/>
      <c r="H32" s="25"/>
      <c r="I32" s="25"/>
    </row>
    <row r="33" spans="1:9" x14ac:dyDescent="0.3">
      <c r="A33" s="55" t="str">
        <f>IF(AND(ISBLANK(#REF!)=TRUE,ISBLANK(#REF!)=TRUE),"В ППМИ-2015 поселение не участвовало","")</f>
        <v/>
      </c>
      <c r="B33" s="55"/>
      <c r="C33" s="55"/>
      <c r="D33" s="55"/>
      <c r="E33" s="55"/>
      <c r="F33" s="55"/>
      <c r="G33" s="55"/>
      <c r="I33" s="20"/>
    </row>
  </sheetData>
  <protectedRanges>
    <protectedRange sqref="C7:C11" name="собственные доходы"/>
    <protectedRange sqref="C13:C16" name="Финансовая помощь и остатки"/>
    <protectedRange sqref="C20:C28" name="Расходы"/>
    <protectedRange sqref="E19:G28" name="Ключевые мероприятия" securityDescriptor="O:WDG:WDD:(A;;CC;;;WD)"/>
  </protectedRanges>
  <mergeCells count="18">
    <mergeCell ref="A33:G33"/>
    <mergeCell ref="E23:G23"/>
    <mergeCell ref="E19:G22"/>
    <mergeCell ref="E24:G24"/>
    <mergeCell ref="E28:G28"/>
    <mergeCell ref="E27:G27"/>
    <mergeCell ref="A32:G32"/>
    <mergeCell ref="A2:G2"/>
    <mergeCell ref="A30:G30"/>
    <mergeCell ref="A5:B5"/>
    <mergeCell ref="A18:B18"/>
    <mergeCell ref="A1:G1"/>
    <mergeCell ref="A3:G3"/>
    <mergeCell ref="E25:G25"/>
    <mergeCell ref="E26:G26"/>
    <mergeCell ref="A16:B16"/>
    <mergeCell ref="A17:G17"/>
    <mergeCell ref="E18:G18"/>
  </mergeCells>
  <conditionalFormatting sqref="C7:C11 C13:C16 C20:C28">
    <cfRule type="containsBlanks" dxfId="15" priority="35" stopIfTrue="1">
      <formula>LEN(TRIM(C7))=0</formula>
    </cfRule>
  </conditionalFormatting>
  <conditionalFormatting sqref="E19:G22">
    <cfRule type="expression" dxfId="14" priority="16" stopIfTrue="1">
      <formula>AND(SUM($C$20:$C$22)=0,ISBLANK($E$19)=FALSE)</formula>
    </cfRule>
    <cfRule type="expression" dxfId="13" priority="30" stopIfTrue="1">
      <formula>AND(OR($C$21&gt;0,$C$22&gt;0),ISBLANK($E$19)=TRUE)</formula>
    </cfRule>
  </conditionalFormatting>
  <conditionalFormatting sqref="E23:G23">
    <cfRule type="expression" dxfId="12" priority="14" stopIfTrue="1">
      <formula>AND(SUM($C$23)=0,ISBLANK($E$23)=FALSE)</formula>
    </cfRule>
    <cfRule type="expression" dxfId="11" priority="29" stopIfTrue="1">
      <formula>AND($C$23&gt;0,ISBLANK($E$23)=TRUE)</formula>
    </cfRule>
  </conditionalFormatting>
  <conditionalFormatting sqref="E24:G24">
    <cfRule type="expression" dxfId="10" priority="13" stopIfTrue="1">
      <formula>AND(SUM($C$24)=0,ISBLANK($E$24)=FALSE)</formula>
    </cfRule>
    <cfRule type="expression" dxfId="9" priority="28" stopIfTrue="1">
      <formula>AND($C$24&gt;0,ISBLANK($E$24)=TRUE)</formula>
    </cfRule>
  </conditionalFormatting>
  <conditionalFormatting sqref="E25:G25">
    <cfRule type="expression" dxfId="8" priority="12" stopIfTrue="1">
      <formula>AND(SUM($C$25)=0,ISBLANK($E$25)=FALSE)</formula>
    </cfRule>
  </conditionalFormatting>
  <conditionalFormatting sqref="E27:G27">
    <cfRule type="expression" dxfId="7" priority="10" stopIfTrue="1">
      <formula>AND(SUM($C$27)=0,ISBLANK($E$27)=FALSE)</formula>
    </cfRule>
    <cfRule type="expression" dxfId="6" priority="25" stopIfTrue="1">
      <formula>AND($C$27&gt;0,ISBLANK($E$27)=TRUE)</formula>
    </cfRule>
  </conditionalFormatting>
  <conditionalFormatting sqref="E28:G28">
    <cfRule type="expression" dxfId="5" priority="9" stopIfTrue="1">
      <formula>AND(SUM($C$28)=0,ISBLANK($E$28)=FALSE)</formula>
    </cfRule>
    <cfRule type="expression" dxfId="4" priority="24" stopIfTrue="1">
      <formula>AND($C$28&gt;0,ISBLANK($E$28)=TRUE)</formula>
    </cfRule>
  </conditionalFormatting>
  <conditionalFormatting sqref="A1:G1">
    <cfRule type="expression" dxfId="3" priority="19" stopIfTrue="1">
      <formula>$A$1="Введите название поселения"</formula>
    </cfRule>
  </conditionalFormatting>
  <conditionalFormatting sqref="A30:G31 A32">
    <cfRule type="expression" dxfId="2" priority="18">
      <formula>ISBLANK($A$30)=TRUE</formula>
    </cfRule>
  </conditionalFormatting>
  <conditionalFormatting sqref="E26:G26">
    <cfRule type="expression" dxfId="1" priority="1" stopIfTrue="1">
      <formula>AND(SUM($C$24)=0,ISBLANK($E$24)=FALSE)</formula>
    </cfRule>
    <cfRule type="expression" dxfId="0" priority="2" stopIfTrue="1">
      <formula>AND($C$24&gt;0,ISBLANK($E$24)=TRUE)</formula>
    </cfRule>
  </conditionalFormatting>
  <dataValidations count="2">
    <dataValidation type="decimal" allowBlank="1" showInputMessage="1" showErrorMessage="1" errorTitle="Недопустимое значение" error="В одно из полей блока &quot;Расходы&quot; введено недопустимое значение" sqref="C20:C28">
      <formula1>0</formula1>
      <formula2>10000000</formula2>
    </dataValidation>
    <dataValidation type="whole" allowBlank="1" showInputMessage="1" showErrorMessage="1" sqref="C7:C11 C13:C16">
      <formula1>-9999999</formula1>
      <formula2>99999999</formula2>
    </dataValidation>
  </dataValidations>
  <pageMargins left="0.25" right="0.25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для граждан</vt:lpstr>
      <vt:lpstr>'Бюджет для граждан'!Область_печати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2023-06-15T05:24:42Z</dcterms:modified>
</cp:coreProperties>
</file>